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kbdata2k01\data\BHSTE\Highway Safety Section\Safety Engineering Unit\D- Safety Engr\B- Countermeasures\A- Intersections\S- Sight Distance CMF\"/>
    </mc:Choice>
  </mc:AlternateContent>
  <xr:revisionPtr revIDLastSave="0" documentId="10_ncr:100000_{223B1E8B-A698-4EBA-9395-B44E137EB604}" xr6:coauthVersionLast="31" xr6:coauthVersionMax="31" xr10:uidLastSave="{00000000-0000-0000-0000-000000000000}"/>
  <bookViews>
    <workbookView xWindow="0" yWindow="0" windowWidth="26760" windowHeight="10965" xr2:uid="{181E7F54-73A9-4768-8CC6-198EE3E16732}"/>
  </bookViews>
  <sheets>
    <sheet name="ISD Calcs" sheetId="1" r:id="rId1"/>
    <sheet name="AASHTO ISD Minimums" sheetId="3" r:id="rId2"/>
    <sheet name="AASHTO Minimum Design SSD" sheetId="2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B17" i="3"/>
  <c r="B15" i="3"/>
  <c r="B16" i="3"/>
  <c r="B13" i="3"/>
  <c r="B14" i="3" s="1"/>
  <c r="B6" i="3"/>
  <c r="B7" i="3" s="1"/>
  <c r="B8" i="3" s="1"/>
  <c r="B9" i="3" s="1"/>
  <c r="B10" i="3" s="1"/>
  <c r="B11" i="3" s="1"/>
  <c r="B12" i="3" s="1"/>
  <c r="B5" i="3"/>
  <c r="F6" i="2" l="1"/>
  <c r="H5" i="2" l="1"/>
  <c r="F7" i="2" s="1"/>
  <c r="B5" i="2" s="1"/>
  <c r="D7" i="1"/>
  <c r="D6" i="1"/>
  <c r="D19" i="1"/>
  <c r="C11" i="1" l="1"/>
  <c r="C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jhershock</author>
  </authors>
  <commentList>
    <comment ref="C5" authorId="0" shapeId="0" xr:uid="{F6B5358E-8A6C-41BC-88F8-2C098348F844}">
      <text>
        <r>
          <rPr>
            <sz val="9"/>
            <color indexed="81"/>
            <rFont val="Tahoma"/>
            <family val="2"/>
          </rPr>
          <t>MPH</t>
        </r>
      </text>
    </comment>
    <comment ref="C6" authorId="0" shapeId="0" xr:uid="{3FD13D98-28A3-43E1-9BEF-C90B3C001109}">
      <text>
        <r>
          <rPr>
            <sz val="9"/>
            <color indexed="81"/>
            <rFont val="Tahoma"/>
            <charset val="1"/>
          </rPr>
          <t>Enter AADT</t>
        </r>
      </text>
    </comment>
    <comment ref="D6" authorId="0" shapeId="0" xr:uid="{369C1D80-242C-4B23-81D4-B20EE55F91DB}">
      <text>
        <r>
          <rPr>
            <sz val="9"/>
            <color indexed="81"/>
            <rFont val="Tahoma"/>
            <family val="2"/>
          </rPr>
          <t>1 if major road AADT&lt;5,000; otherwise 0</t>
        </r>
      </text>
    </comment>
    <comment ref="C7" authorId="0" shapeId="0" xr:uid="{49ACCEF2-53FA-4072-840E-5D21F67823D6}">
      <text>
        <r>
          <rPr>
            <sz val="9"/>
            <color indexed="81"/>
            <rFont val="Tahoma"/>
            <charset val="1"/>
          </rPr>
          <t>Enter AADT</t>
        </r>
      </text>
    </comment>
    <comment ref="D7" authorId="0" shapeId="0" xr:uid="{12F98ACB-8F33-45C8-9F6E-9156B0ACE0CB}">
      <text>
        <r>
          <rPr>
            <sz val="9"/>
            <color indexed="81"/>
            <rFont val="Tahoma"/>
            <family val="2"/>
          </rPr>
          <t xml:space="preserve">1 if major road AADT&lt;5,000 and </t>
        </r>
        <r>
          <rPr>
            <u/>
            <sz val="9"/>
            <color indexed="81"/>
            <rFont val="Tahoma"/>
            <family val="2"/>
          </rPr>
          <t>&lt;</t>
        </r>
        <r>
          <rPr>
            <sz val="9"/>
            <color indexed="81"/>
            <rFont val="Tahoma"/>
            <family val="2"/>
          </rPr>
          <t>15,000; otherwise 0</t>
        </r>
      </text>
    </comment>
    <comment ref="C8" authorId="0" shapeId="0" xr:uid="{223472E5-59A3-43A3-A64C-C18C49DC5C04}">
      <text>
        <r>
          <rPr>
            <sz val="9"/>
            <color indexed="81"/>
            <rFont val="Tahoma"/>
            <charset val="1"/>
          </rPr>
          <t>Proposed ISD when comparing to exisitng ISD or Exsiting ISD when comparing to max 1,320 ft</t>
        </r>
      </text>
    </comment>
    <comment ref="C9" authorId="0" shapeId="0" xr:uid="{26D6B47A-13A0-49CA-91A2-6B828A27DF04}">
      <text>
        <r>
          <rPr>
            <b/>
            <sz val="9"/>
            <color indexed="81"/>
            <rFont val="Tahoma"/>
            <family val="2"/>
          </rPr>
          <t>ISD Base condition.</t>
        </r>
        <r>
          <rPr>
            <sz val="9"/>
            <color indexed="81"/>
            <rFont val="Tahoma"/>
            <family val="2"/>
          </rPr>
          <t xml:space="preserve"> This can be the default of 1,320 feet if using exisitng ISD as ISDi or you can use the existing ISD if comparing to a proposed ISD improvement
</t>
        </r>
      </text>
    </comment>
    <comment ref="C18" authorId="0" shapeId="0" xr:uid="{AE27D54D-DB21-43D5-A005-62FC20A710B0}">
      <text>
        <r>
          <rPr>
            <sz val="9"/>
            <color indexed="81"/>
            <rFont val="Tahoma"/>
            <family val="2"/>
          </rPr>
          <t>MPH</t>
        </r>
      </text>
    </comment>
    <comment ref="C19" authorId="0" shapeId="0" xr:uid="{ACC56EC9-EE67-40B5-9B94-AC0CE499F00C}">
      <text>
        <r>
          <rPr>
            <sz val="9"/>
            <color indexed="81"/>
            <rFont val="Tahoma"/>
            <charset val="1"/>
          </rPr>
          <t>Enter AADT</t>
        </r>
      </text>
    </comment>
    <comment ref="D19" authorId="0" shapeId="0" xr:uid="{24DCF6B3-7D6C-413D-B504-E7579702B62C}">
      <text>
        <r>
          <rPr>
            <sz val="9"/>
            <color indexed="81"/>
            <rFont val="Tahoma"/>
            <family val="2"/>
          </rPr>
          <t>1 if major road AADT &lt; 15,000; otherwise 0.</t>
        </r>
      </text>
    </comment>
    <comment ref="C20" authorId="0" shapeId="0" xr:uid="{4307C176-2B9C-4674-91D3-1C49625BC7CA}">
      <text>
        <r>
          <rPr>
            <sz val="9"/>
            <color indexed="81"/>
            <rFont val="Tahoma"/>
            <charset val="1"/>
          </rPr>
          <t>Proposed ISD when comparing to exisitng ISD or Exsiting ISD when comparing to max 1,320 ft</t>
        </r>
      </text>
    </comment>
    <comment ref="C21" authorId="0" shapeId="0" xr:uid="{7E0A7AC2-84E0-43F3-8F31-6EA0CFF313E2}">
      <text>
        <r>
          <rPr>
            <b/>
            <sz val="9"/>
            <color indexed="81"/>
            <rFont val="Tahoma"/>
            <family val="2"/>
          </rPr>
          <t>ISD Base condition.</t>
        </r>
        <r>
          <rPr>
            <sz val="9"/>
            <color indexed="81"/>
            <rFont val="Tahoma"/>
            <family val="2"/>
          </rPr>
          <t xml:space="preserve"> This can be the default of 1,320 feet if using exisitng ISD as ISDi or you can use the existing ISD if comparing to a proposed ISD improvement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jhershock</author>
  </authors>
  <commentList>
    <comment ref="F6" authorId="0" shapeId="0" xr:uid="{943E01EC-F868-4F59-B124-F85DB5571EEC}">
      <text>
        <r>
          <rPr>
            <sz val="9"/>
            <color indexed="81"/>
            <rFont val="Tahoma"/>
            <family val="2"/>
          </rPr>
          <t>MPH</t>
        </r>
      </text>
    </comment>
    <comment ref="F8" authorId="0" shapeId="0" xr:uid="{89DE3F00-02E0-465E-8C7E-0F222C5E03D6}">
      <text>
        <r>
          <rPr>
            <b/>
            <sz val="9"/>
            <color indexed="81"/>
            <rFont val="Tahoma"/>
            <family val="2"/>
          </rPr>
          <t>Passenger Car: 7.5
Single Unit Truck: 9.5
Combination Truck: 11.5</t>
        </r>
      </text>
    </comment>
  </commentList>
</comments>
</file>

<file path=xl/sharedStrings.xml><?xml version="1.0" encoding="utf-8"?>
<sst xmlns="http://schemas.openxmlformats.org/spreadsheetml/2006/main" count="52" uniqueCount="48">
  <si>
    <t>CMF</t>
  </si>
  <si>
    <t>Changing Intersection Sight Distance (NCHRP Report 875)</t>
  </si>
  <si>
    <t>CMF ID #9657 (F&amp;I Crashes)</t>
  </si>
  <si>
    <t>CMF ID #9656 (Total Crashes)</t>
  </si>
  <si>
    <r>
      <t>ISD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 xml:space="preserve">  (ft)</t>
    </r>
  </si>
  <si>
    <r>
      <t>ISD</t>
    </r>
    <r>
      <rPr>
        <vertAlign val="subscript"/>
        <sz val="11"/>
        <color theme="1"/>
        <rFont val="Times New Roman"/>
        <family val="1"/>
      </rPr>
      <t xml:space="preserve">base   </t>
    </r>
    <r>
      <rPr>
        <sz val="11"/>
        <color theme="1"/>
        <rFont val="Times New Roman"/>
        <family val="1"/>
      </rPr>
      <t>(ft)</t>
    </r>
  </si>
  <si>
    <r>
      <t>ISD</t>
    </r>
    <r>
      <rPr>
        <vertAlign val="subscript"/>
        <sz val="11"/>
        <color theme="0"/>
        <rFont val="Times New Roman"/>
        <family val="1"/>
      </rPr>
      <t>i</t>
    </r>
    <r>
      <rPr>
        <sz val="11"/>
        <color theme="0"/>
        <rFont val="Times New Roman"/>
        <family val="1"/>
      </rPr>
      <t xml:space="preserve">  (ft)</t>
    </r>
  </si>
  <si>
    <r>
      <t>ISD</t>
    </r>
    <r>
      <rPr>
        <vertAlign val="subscript"/>
        <sz val="11"/>
        <color theme="0"/>
        <rFont val="Times New Roman"/>
        <family val="1"/>
      </rPr>
      <t xml:space="preserve">base   </t>
    </r>
    <r>
      <rPr>
        <sz val="11"/>
        <color theme="0"/>
        <rFont val="Times New Roman"/>
        <family val="1"/>
      </rPr>
      <t>(ft)</t>
    </r>
  </si>
  <si>
    <t>PSL   (MPH)</t>
  </si>
  <si>
    <r>
      <t>Low-Mid AADT</t>
    </r>
    <r>
      <rPr>
        <vertAlign val="subscript"/>
        <sz val="11"/>
        <color theme="0"/>
        <rFont val="Times New Roman"/>
        <family val="1"/>
      </rPr>
      <t>maj</t>
    </r>
  </si>
  <si>
    <r>
      <t>Low AADT</t>
    </r>
    <r>
      <rPr>
        <vertAlign val="subscript"/>
        <sz val="11"/>
        <color theme="1"/>
        <rFont val="Times New Roman"/>
        <family val="1"/>
      </rPr>
      <t>maj</t>
    </r>
  </si>
  <si>
    <r>
      <t>MidAADT</t>
    </r>
    <r>
      <rPr>
        <vertAlign val="subscript"/>
        <sz val="11"/>
        <color theme="1"/>
        <rFont val="Times New Roman"/>
        <family val="1"/>
      </rPr>
      <t>maj</t>
    </r>
  </si>
  <si>
    <t>d=</t>
  </si>
  <si>
    <t>(1.47VT)+</t>
  </si>
  <si>
    <r>
      <t>V</t>
    </r>
    <r>
      <rPr>
        <vertAlign val="superscript"/>
        <sz val="11"/>
        <color theme="1"/>
        <rFont val="Calibri"/>
        <family val="2"/>
        <scheme val="minor"/>
      </rPr>
      <t>2</t>
    </r>
  </si>
  <si>
    <t>t=</t>
  </si>
  <si>
    <t>Seconds</t>
  </si>
  <si>
    <r>
      <t>30{f</t>
    </r>
    <r>
      <rPr>
        <u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>G}</t>
    </r>
  </si>
  <si>
    <t>V=</t>
  </si>
  <si>
    <t>design speed (MPH)</t>
  </si>
  <si>
    <t>ANSWER:</t>
  </si>
  <si>
    <t>a=</t>
  </si>
  <si>
    <r>
      <t>ft/s</t>
    </r>
    <r>
      <rPr>
        <vertAlign val="superscript"/>
        <sz val="11"/>
        <color theme="1"/>
        <rFont val="Calibri"/>
        <family val="2"/>
        <scheme val="minor"/>
      </rPr>
      <t>2</t>
    </r>
  </si>
  <si>
    <t>Feet</t>
  </si>
  <si>
    <t>G=</t>
  </si>
  <si>
    <t>% grade</t>
  </si>
  <si>
    <t>G/100</t>
  </si>
  <si>
    <t>f=</t>
  </si>
  <si>
    <r>
      <t>f</t>
    </r>
    <r>
      <rPr>
        <u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>g=</t>
    </r>
  </si>
  <si>
    <t>Directions:</t>
  </si>
  <si>
    <r>
      <t xml:space="preserve">Fill in Gray areas only. Answer will appear in </t>
    </r>
    <r>
      <rPr>
        <b/>
        <sz val="11"/>
        <rFont val="Calibri"/>
        <family val="2"/>
        <scheme val="minor"/>
      </rPr>
      <t>yellow</t>
    </r>
    <r>
      <rPr>
        <sz val="11"/>
        <rFont val="Calibri"/>
        <family val="2"/>
        <scheme val="minor"/>
      </rPr>
      <t xml:space="preserve"> for "</t>
    </r>
    <r>
      <rPr>
        <b/>
        <sz val="11"/>
        <rFont val="Calibri"/>
        <family val="2"/>
        <scheme val="minor"/>
      </rPr>
      <t>d</t>
    </r>
    <r>
      <rPr>
        <sz val="11"/>
        <rFont val="Calibri"/>
        <family val="2"/>
        <scheme val="minor"/>
      </rPr>
      <t>".</t>
    </r>
  </si>
  <si>
    <t>Notes:</t>
  </si>
  <si>
    <t>ISD (ft) Rounded</t>
  </si>
  <si>
    <t>Design Speed (MPH)</t>
  </si>
  <si>
    <r>
      <rPr>
        <b/>
        <sz val="11"/>
        <color theme="0"/>
        <rFont val="Calibri"/>
        <family val="2"/>
        <scheme val="minor"/>
      </rPr>
      <t>Intersection Sight Distance</t>
    </r>
    <r>
      <rPr>
        <sz val="11"/>
        <color theme="0"/>
        <rFont val="Calibri"/>
        <family val="2"/>
        <scheme val="minor"/>
      </rPr>
      <t xml:space="preserve"> (AASHTO Geometric Design of Highways and Streets Chapter 9) Exhibit 9-55</t>
    </r>
  </si>
  <si>
    <t>Notes</t>
  </si>
  <si>
    <t>2. Table relates to passenger cars only.  Changes for trucks can be made by using factors provided in Exhibit 9-54</t>
  </si>
  <si>
    <t>ISD=</t>
  </si>
  <si>
    <r>
      <t>ISD=1.47*V</t>
    </r>
    <r>
      <rPr>
        <vertAlign val="subscript"/>
        <sz val="16"/>
        <color theme="1"/>
        <rFont val="Calibri"/>
        <family val="2"/>
        <scheme val="minor"/>
      </rPr>
      <t>major</t>
    </r>
    <r>
      <rPr>
        <sz val="16"/>
        <color theme="1"/>
        <rFont val="Calibri"/>
        <family val="2"/>
        <scheme val="minor"/>
      </rPr>
      <t>*t</t>
    </r>
    <r>
      <rPr>
        <vertAlign val="subscript"/>
        <sz val="16"/>
        <color theme="1"/>
        <rFont val="Calibri"/>
        <family val="2"/>
        <scheme val="minor"/>
      </rPr>
      <t>g</t>
    </r>
  </si>
  <si>
    <r>
      <t>t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=time gap for minor road vehicle to enter major road</t>
    </r>
  </si>
  <si>
    <r>
      <t>V</t>
    </r>
    <r>
      <rPr>
        <vertAlign val="subscript"/>
        <sz val="11"/>
        <color theme="1"/>
        <rFont val="Calibri"/>
        <family val="2"/>
        <scheme val="minor"/>
      </rPr>
      <t>major</t>
    </r>
    <r>
      <rPr>
        <sz val="11"/>
        <color theme="1"/>
        <rFont val="Calibri"/>
        <family val="2"/>
        <scheme val="minor"/>
      </rPr>
      <t xml:space="preserve"> = Design Speed of major road (MPH)</t>
    </r>
  </si>
  <si>
    <t>seconds</t>
  </si>
  <si>
    <t>mph</t>
  </si>
  <si>
    <t>feet</t>
  </si>
  <si>
    <r>
      <t>t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=</t>
    </r>
  </si>
  <si>
    <r>
      <t>V</t>
    </r>
    <r>
      <rPr>
        <vertAlign val="subscript"/>
        <sz val="11"/>
        <color theme="1"/>
        <rFont val="Calibri"/>
        <family val="2"/>
        <scheme val="minor"/>
      </rPr>
      <t>major</t>
    </r>
    <r>
      <rPr>
        <sz val="11"/>
        <color theme="1"/>
        <rFont val="Calibri"/>
        <family val="2"/>
        <scheme val="minor"/>
      </rPr>
      <t xml:space="preserve"> =</t>
    </r>
  </si>
  <si>
    <r>
      <t xml:space="preserve">Minimum Safe Stopping Sight Distance </t>
    </r>
    <r>
      <rPr>
        <sz val="14"/>
        <color rgb="FF0070C0"/>
        <rFont val="Calibri"/>
        <family val="2"/>
        <scheme val="minor"/>
      </rPr>
      <t>(</t>
    </r>
    <r>
      <rPr>
        <sz val="11"/>
        <color rgb="FF0070C0"/>
        <rFont val="Calibri"/>
        <family val="2"/>
        <scheme val="minor"/>
      </rPr>
      <t>per AASHTO Geometric Design of Highways &amp; Streets 2004)</t>
    </r>
  </si>
  <si>
    <t>1. Adjustments for additional lanes and grades can be made as noted in Exhibit 9-54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</si>
</sst>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u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1"/>
      <color theme="0"/>
      <name val="Times New Roman"/>
      <family val="1"/>
    </font>
    <font>
      <vertAlign val="subscript"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u/>
      <sz val="18"/>
      <color theme="1"/>
      <name val="Times New Roman"/>
      <family val="1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imes New Roman"/>
      <family val="1"/>
    </font>
    <font>
      <b/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0" xfId="0" applyFont="1" applyBorder="1"/>
    <xf numFmtId="0" fontId="0" fillId="0" borderId="2" xfId="0" applyBorder="1"/>
    <xf numFmtId="0" fontId="7" fillId="4" borderId="5" xfId="0" applyFont="1" applyFill="1" applyBorder="1"/>
    <xf numFmtId="0" fontId="9" fillId="5" borderId="5" xfId="0" applyFont="1" applyFill="1" applyBorder="1"/>
    <xf numFmtId="0" fontId="7" fillId="2" borderId="4" xfId="0" applyFont="1" applyFill="1" applyBorder="1" applyProtection="1">
      <protection locked="0"/>
    </xf>
    <xf numFmtId="3" fontId="7" fillId="2" borderId="6" xfId="0" applyNumberFormat="1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0" borderId="5" xfId="0" applyFont="1" applyBorder="1"/>
    <xf numFmtId="0" fontId="7" fillId="0" borderId="6" xfId="0" applyFont="1" applyBorder="1"/>
    <xf numFmtId="0" fontId="9" fillId="6" borderId="7" xfId="0" applyFont="1" applyFill="1" applyBorder="1"/>
    <xf numFmtId="0" fontId="7" fillId="3" borderId="4" xfId="0" applyFont="1" applyFill="1" applyBorder="1" applyProtection="1">
      <protection locked="0"/>
    </xf>
    <xf numFmtId="3" fontId="7" fillId="3" borderId="6" xfId="0" applyNumberFormat="1" applyFont="1" applyFill="1" applyBorder="1" applyProtection="1">
      <protection locked="0"/>
    </xf>
    <xf numFmtId="0" fontId="7" fillId="3" borderId="6" xfId="0" applyFont="1" applyFill="1" applyBorder="1" applyProtection="1">
      <protection locked="0"/>
    </xf>
    <xf numFmtId="0" fontId="7" fillId="4" borderId="3" xfId="0" applyFont="1" applyFill="1" applyBorder="1"/>
    <xf numFmtId="0" fontId="9" fillId="5" borderId="3" xfId="0" applyFont="1" applyFill="1" applyBorder="1"/>
    <xf numFmtId="2" fontId="11" fillId="0" borderId="8" xfId="0" applyNumberFormat="1" applyFont="1" applyBorder="1" applyProtection="1"/>
    <xf numFmtId="0" fontId="0" fillId="7" borderId="12" xfId="0" applyFill="1" applyBorder="1"/>
    <xf numFmtId="0" fontId="0" fillId="8" borderId="12" xfId="0" applyFill="1" applyBorder="1" applyProtection="1">
      <protection locked="0"/>
    </xf>
    <xf numFmtId="1" fontId="0" fillId="4" borderId="12" xfId="0" applyNumberFormat="1" applyFill="1" applyBorder="1" applyAlignment="1">
      <alignment horizontal="center"/>
    </xf>
    <xf numFmtId="0" fontId="0" fillId="4" borderId="12" xfId="0" applyFill="1" applyBorder="1"/>
    <xf numFmtId="2" fontId="0" fillId="4" borderId="12" xfId="0" applyNumberFormat="1" applyFill="1" applyBorder="1"/>
    <xf numFmtId="0" fontId="3" fillId="0" borderId="14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9" borderId="12" xfId="0" applyFill="1" applyBorder="1" applyProtection="1">
      <protection locked="0"/>
    </xf>
    <xf numFmtId="0" fontId="0" fillId="0" borderId="21" xfId="0" applyBorder="1"/>
    <xf numFmtId="0" fontId="0" fillId="7" borderId="24" xfId="0" applyFill="1" applyBorder="1"/>
    <xf numFmtId="0" fontId="12" fillId="8" borderId="27" xfId="0" applyFont="1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0" xfId="0" applyFill="1" applyBorder="1"/>
    <xf numFmtId="0" fontId="0" fillId="8" borderId="13" xfId="0" applyFill="1" applyBorder="1"/>
    <xf numFmtId="0" fontId="1" fillId="8" borderId="0" xfId="0" applyFont="1" applyFill="1" applyBorder="1"/>
    <xf numFmtId="0" fontId="1" fillId="8" borderId="13" xfId="0" applyFont="1" applyFill="1" applyBorder="1"/>
    <xf numFmtId="0" fontId="0" fillId="8" borderId="21" xfId="0" applyFill="1" applyBorder="1"/>
    <xf numFmtId="0" fontId="0" fillId="8" borderId="23" xfId="0" applyFill="1" applyBorder="1"/>
    <xf numFmtId="0" fontId="0" fillId="8" borderId="20" xfId="0" applyFill="1" applyBorder="1"/>
    <xf numFmtId="0" fontId="11" fillId="4" borderId="28" xfId="0" applyFont="1" applyFill="1" applyBorder="1"/>
    <xf numFmtId="0" fontId="0" fillId="4" borderId="29" xfId="0" applyFill="1" applyBorder="1"/>
    <xf numFmtId="0" fontId="19" fillId="5" borderId="28" xfId="0" applyFont="1" applyFill="1" applyBorder="1"/>
    <xf numFmtId="0" fontId="18" fillId="5" borderId="29" xfId="0" applyFont="1" applyFill="1" applyBorder="1"/>
    <xf numFmtId="0" fontId="14" fillId="10" borderId="9" xfId="0" applyFont="1" applyFill="1" applyBorder="1" applyAlignment="1"/>
    <xf numFmtId="0" fontId="14" fillId="10" borderId="10" xfId="0" applyFont="1" applyFill="1" applyBorder="1" applyAlignment="1"/>
    <xf numFmtId="0" fontId="0" fillId="10" borderId="1" xfId="0" applyFont="1" applyFill="1" applyBorder="1" applyAlignment="1">
      <alignment horizontal="center"/>
    </xf>
    <xf numFmtId="0" fontId="0" fillId="10" borderId="0" xfId="0" applyFill="1" applyBorder="1"/>
    <xf numFmtId="0" fontId="0" fillId="10" borderId="0" xfId="0" applyFill="1" applyBorder="1" applyAlignment="1">
      <alignment horizontal="center"/>
    </xf>
    <xf numFmtId="0" fontId="14" fillId="10" borderId="11" xfId="0" applyFont="1" applyFill="1" applyBorder="1"/>
    <xf numFmtId="0" fontId="3" fillId="10" borderId="11" xfId="0" applyFont="1" applyFill="1" applyBorder="1" applyAlignment="1">
      <alignment horizontal="right"/>
    </xf>
    <xf numFmtId="0" fontId="0" fillId="10" borderId="11" xfId="0" applyFill="1" applyBorder="1"/>
    <xf numFmtId="1" fontId="0" fillId="10" borderId="0" xfId="0" applyNumberFormat="1" applyFill="1" applyBorder="1"/>
    <xf numFmtId="0" fontId="0" fillId="10" borderId="13" xfId="0" applyFill="1" applyBorder="1"/>
    <xf numFmtId="0" fontId="1" fillId="10" borderId="11" xfId="0" applyFont="1" applyFill="1" applyBorder="1" applyProtection="1">
      <protection locked="0"/>
    </xf>
    <xf numFmtId="0" fontId="0" fillId="10" borderId="11" xfId="0" applyFill="1" applyBorder="1" applyAlignment="1" applyProtection="1">
      <alignment horizontal="left" vertical="top" wrapText="1"/>
      <protection locked="0"/>
    </xf>
    <xf numFmtId="0" fontId="0" fillId="10" borderId="20" xfId="0" applyFill="1" applyBorder="1" applyAlignment="1" applyProtection="1">
      <alignment horizontal="left" vertical="top" wrapText="1"/>
      <protection locked="0"/>
    </xf>
    <xf numFmtId="0" fontId="0" fillId="10" borderId="21" xfId="0" applyFill="1" applyBorder="1"/>
    <xf numFmtId="0" fontId="0" fillId="10" borderId="23" xfId="0" applyFill="1" applyBorder="1"/>
    <xf numFmtId="0" fontId="0" fillId="10" borderId="15" xfId="0" applyFill="1" applyBorder="1" applyProtection="1">
      <protection locked="0"/>
    </xf>
    <xf numFmtId="0" fontId="0" fillId="10" borderId="16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11" borderId="3" xfId="0" applyFont="1" applyFill="1" applyBorder="1" applyAlignment="1">
      <alignment wrapText="1"/>
    </xf>
    <xf numFmtId="0" fontId="3" fillId="11" borderId="4" xfId="0" applyFont="1" applyFill="1" applyBorder="1" applyAlignment="1">
      <alignment wrapText="1"/>
    </xf>
    <xf numFmtId="0" fontId="0" fillId="12" borderId="5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0" borderId="9" xfId="0" applyFill="1" applyBorder="1"/>
    <xf numFmtId="0" fontId="0" fillId="10" borderId="10" xfId="0" applyFill="1" applyBorder="1"/>
    <xf numFmtId="0" fontId="0" fillId="10" borderId="0" xfId="0" applyFill="1" applyBorder="1" applyAlignment="1">
      <alignment wrapText="1"/>
    </xf>
    <xf numFmtId="0" fontId="0" fillId="10" borderId="12" xfId="0" applyFill="1" applyBorder="1" applyProtection="1">
      <protection locked="0"/>
    </xf>
    <xf numFmtId="164" fontId="0" fillId="10" borderId="12" xfId="0" applyNumberFormat="1" applyFill="1" applyBorder="1"/>
    <xf numFmtId="0" fontId="3" fillId="10" borderId="11" xfId="0" applyFont="1" applyFill="1" applyBorder="1"/>
    <xf numFmtId="0" fontId="18" fillId="6" borderId="28" xfId="0" applyFont="1" applyFill="1" applyBorder="1" applyAlignment="1">
      <alignment horizontal="center" wrapText="1"/>
    </xf>
    <xf numFmtId="0" fontId="18" fillId="6" borderId="29" xfId="0" applyFont="1" applyFill="1" applyBorder="1" applyAlignment="1">
      <alignment horizontal="center" wrapText="1"/>
    </xf>
    <xf numFmtId="0" fontId="0" fillId="10" borderId="20" xfId="0" applyFill="1" applyBorder="1" applyAlignment="1">
      <alignment horizontal="left" wrapText="1"/>
    </xf>
    <xf numFmtId="0" fontId="0" fillId="10" borderId="21" xfId="0" applyFill="1" applyBorder="1" applyAlignment="1">
      <alignment horizontal="left" wrapText="1"/>
    </xf>
    <xf numFmtId="0" fontId="22" fillId="10" borderId="9" xfId="0" applyFont="1" applyFill="1" applyBorder="1" applyAlignment="1">
      <alignment horizontal="left" wrapText="1"/>
    </xf>
    <xf numFmtId="0" fontId="3" fillId="10" borderId="11" xfId="0" applyFont="1" applyFill="1" applyBorder="1" applyAlignment="1">
      <alignment horizontal="right" vertical="center"/>
    </xf>
    <xf numFmtId="0" fontId="0" fillId="10" borderId="0" xfId="0" applyFill="1" applyBorder="1" applyAlignment="1">
      <alignment horizontal="center" vertical="center"/>
    </xf>
    <xf numFmtId="0" fontId="16" fillId="10" borderId="17" xfId="0" applyFont="1" applyFill="1" applyBorder="1" applyAlignment="1" applyProtection="1">
      <alignment horizontal="left"/>
      <protection locked="0"/>
    </xf>
    <xf numFmtId="0" fontId="16" fillId="10" borderId="1" xfId="0" applyFont="1" applyFill="1" applyBorder="1" applyAlignment="1" applyProtection="1">
      <alignment horizontal="left"/>
      <protection locked="0"/>
    </xf>
    <xf numFmtId="0" fontId="16" fillId="10" borderId="18" xfId="0" applyFont="1" applyFill="1" applyBorder="1" applyAlignment="1" applyProtection="1">
      <alignment horizontal="left"/>
      <protection locked="0"/>
    </xf>
    <xf numFmtId="0" fontId="0" fillId="10" borderId="0" xfId="0" applyFill="1" applyBorder="1" applyAlignment="1" applyProtection="1">
      <alignment horizontal="left" vertical="top" wrapText="1"/>
      <protection locked="0"/>
    </xf>
    <xf numFmtId="0" fontId="0" fillId="10" borderId="19" xfId="0" applyFill="1" applyBorder="1" applyAlignment="1" applyProtection="1">
      <alignment horizontal="left" vertical="top" wrapText="1"/>
      <protection locked="0"/>
    </xf>
    <xf numFmtId="0" fontId="0" fillId="10" borderId="21" xfId="0" applyFill="1" applyBorder="1" applyAlignment="1" applyProtection="1">
      <alignment horizontal="left" vertical="top" wrapText="1"/>
      <protection locked="0"/>
    </xf>
    <xf numFmtId="0" fontId="0" fillId="10" borderId="22" xfId="0" applyFill="1" applyBorder="1" applyAlignment="1" applyProtection="1">
      <alignment horizontal="left" vertical="top" wrapText="1"/>
      <protection locked="0"/>
    </xf>
    <xf numFmtId="0" fontId="13" fillId="10" borderId="25" xfId="0" applyFont="1" applyFill="1" applyBorder="1" applyAlignment="1">
      <alignment horizontal="left" wrapText="1"/>
    </xf>
    <xf numFmtId="0" fontId="13" fillId="10" borderId="26" xfId="0" applyFont="1" applyFill="1" applyBorder="1" applyAlignment="1">
      <alignment horizontal="left" wrapText="1"/>
    </xf>
    <xf numFmtId="0" fontId="13" fillId="10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cid:image001.jpg@01C8B440.4A842520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8B440.4A842520" TargetMode="Externa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3</xdr:row>
      <xdr:rowOff>8178</xdr:rowOff>
    </xdr:from>
    <xdr:to>
      <xdr:col>14</xdr:col>
      <xdr:colOff>564392</xdr:colOff>
      <xdr:row>14</xdr:row>
      <xdr:rowOff>114299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EFA4E8-9FEC-4395-9041-079451F53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436803"/>
          <a:ext cx="6517517" cy="2296871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15</xdr:row>
      <xdr:rowOff>190235</xdr:rowOff>
    </xdr:from>
    <xdr:to>
      <xdr:col>14</xdr:col>
      <xdr:colOff>556711</xdr:colOff>
      <xdr:row>26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A1BF33-1EE4-40E8-82CC-0995EE475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5500" y="2962010"/>
          <a:ext cx="6509836" cy="2067190"/>
        </a:xfrm>
        <a:prstGeom prst="rect">
          <a:avLst/>
        </a:prstGeom>
      </xdr:spPr>
    </xdr:pic>
    <xdr:clientData/>
  </xdr:twoCellAnchor>
  <xdr:twoCellAnchor>
    <xdr:from>
      <xdr:col>12</xdr:col>
      <xdr:colOff>295275</xdr:colOff>
      <xdr:row>1</xdr:row>
      <xdr:rowOff>43103</xdr:rowOff>
    </xdr:from>
    <xdr:to>
      <xdr:col>14</xdr:col>
      <xdr:colOff>400050</xdr:colOff>
      <xdr:row>2</xdr:row>
      <xdr:rowOff>144441</xdr:rowOff>
    </xdr:to>
    <xdr:pic>
      <xdr:nvPicPr>
        <xdr:cNvPr id="4" name="Picture 3" descr="cid:image001.jpg@01C8B440.4A842520">
          <a:extLst>
            <a:ext uri="{FF2B5EF4-FFF2-40B4-BE49-F238E27FC236}">
              <a16:creationId xmlns:a16="http://schemas.microsoft.com/office/drawing/2014/main" id="{D0F4957E-7ADD-4283-9ED9-4F4E4640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7439025" y="138353"/>
          <a:ext cx="1323975" cy="387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104658</xdr:colOff>
      <xdr:row>0</xdr:row>
      <xdr:rowOff>50424</xdr:rowOff>
    </xdr:from>
    <xdr:to>
      <xdr:col>10</xdr:col>
      <xdr:colOff>504824</xdr:colOff>
      <xdr:row>1</xdr:row>
      <xdr:rowOff>19050</xdr:rowOff>
    </xdr:to>
    <xdr:pic>
      <xdr:nvPicPr>
        <xdr:cNvPr id="2" name="Picture 1" descr="cid:image001.jpg@01C8B440.4A842520">
          <a:extLst>
            <a:ext uri="{FF2B5EF4-FFF2-40B4-BE49-F238E27FC236}">
              <a16:creationId xmlns:a16="http://schemas.microsoft.com/office/drawing/2014/main" id="{FFD54E47-96B4-46AD-9BF4-67FDBEFD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752858" y="50424"/>
          <a:ext cx="1619366" cy="473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05990-1D9C-4485-85DC-BE16E2BC8359}">
  <sheetPr>
    <tabColor rgb="FF00B0F0"/>
  </sheetPr>
  <dimension ref="B1:O27"/>
  <sheetViews>
    <sheetView tabSelected="1" zoomScaleNormal="100" workbookViewId="0">
      <selection activeCell="E30" sqref="E30"/>
    </sheetView>
  </sheetViews>
  <sheetFormatPr defaultRowHeight="15" x14ac:dyDescent="0.25"/>
  <cols>
    <col min="1" max="1" width="2" customWidth="1"/>
    <col min="2" max="2" width="18.140625" customWidth="1"/>
    <col min="3" max="3" width="13.85546875" customWidth="1"/>
    <col min="4" max="4" width="0" hidden="1" customWidth="1"/>
    <col min="14" max="14" width="9.140625" customWidth="1"/>
  </cols>
  <sheetData>
    <row r="1" spans="2:15" ht="7.5" customHeight="1" thickBot="1" x14ac:dyDescent="0.3"/>
    <row r="2" spans="2:15" ht="22.5" x14ac:dyDescent="0.3">
      <c r="B2" s="29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2:15" ht="15.75" thickBot="1" x14ac:dyDescent="0.3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2:15" ht="15.75" thickBot="1" x14ac:dyDescent="0.3">
      <c r="B4" s="40" t="s">
        <v>3</v>
      </c>
      <c r="C4" s="41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2:15" s="3" customFormat="1" x14ac:dyDescent="0.25">
      <c r="B5" s="16" t="s">
        <v>8</v>
      </c>
      <c r="C5" s="7">
        <v>45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2:15" s="1" customFormat="1" ht="16.5" x14ac:dyDescent="0.3">
      <c r="B6" s="5" t="s">
        <v>10</v>
      </c>
      <c r="C6" s="8">
        <v>9300</v>
      </c>
      <c r="D6" s="4">
        <f>IF(C6&lt;5001,1,0)</f>
        <v>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</row>
    <row r="7" spans="2:15" s="1" customFormat="1" ht="16.5" x14ac:dyDescent="0.3">
      <c r="B7" s="5" t="s">
        <v>11</v>
      </c>
      <c r="C7" s="8">
        <v>9300</v>
      </c>
      <c r="D7" s="4">
        <f>IF(AND(C7&gt;5000,C7&lt;14999),1,0)</f>
        <v>1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</row>
    <row r="8" spans="2:15" ht="16.5" x14ac:dyDescent="0.3">
      <c r="B8" s="5" t="s">
        <v>4</v>
      </c>
      <c r="C8" s="9">
        <v>450</v>
      </c>
      <c r="D8" s="1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</row>
    <row r="9" spans="2:15" ht="16.5" x14ac:dyDescent="0.3">
      <c r="B9" s="5" t="s">
        <v>5</v>
      </c>
      <c r="C9" s="9">
        <v>260</v>
      </c>
      <c r="D9" s="1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2:15" x14ac:dyDescent="0.25">
      <c r="B10" s="10"/>
      <c r="C10" s="11"/>
      <c r="D10" s="1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</row>
    <row r="11" spans="2:15" ht="15.75" thickBot="1" x14ac:dyDescent="0.3">
      <c r="B11" s="12" t="s">
        <v>0</v>
      </c>
      <c r="C11" s="18">
        <f>(EXP(-0.021*C5+(7.194*C5/C8)+(-243.009*D6/C8)+(-177.826*D7/C8))/(EXP(-0.021*C5+(7.194*C5/C9)+(-243.009*D6/C9)+(-177.826*D7/C9))))</f>
        <v>0.78904011257887763</v>
      </c>
      <c r="D11" s="1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2:15" x14ac:dyDescent="0.25">
      <c r="B12" s="32"/>
      <c r="C12" s="33"/>
      <c r="D12" s="1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</row>
    <row r="13" spans="2:15" x14ac:dyDescent="0.25">
      <c r="B13" s="32"/>
      <c r="C13" s="33"/>
      <c r="D13" s="1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</row>
    <row r="14" spans="2:15" x14ac:dyDescent="0.25">
      <c r="B14" s="32"/>
      <c r="C14" s="33"/>
      <c r="D14" s="1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2:15" x14ac:dyDescent="0.25">
      <c r="B15" s="32"/>
      <c r="C15" s="33"/>
      <c r="D15" s="1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2:15" ht="15.75" thickBot="1" x14ac:dyDescent="0.3">
      <c r="B16" s="32"/>
      <c r="C16" s="33"/>
      <c r="D16" s="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2:15" ht="15.75" thickBot="1" x14ac:dyDescent="0.3">
      <c r="B17" s="42" t="s">
        <v>2</v>
      </c>
      <c r="C17" s="43"/>
      <c r="D17" s="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2:15" x14ac:dyDescent="0.25">
      <c r="B18" s="17" t="s">
        <v>8</v>
      </c>
      <c r="C18" s="13">
        <v>45</v>
      </c>
      <c r="D18" s="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2:15" ht="16.5" x14ac:dyDescent="0.3">
      <c r="B19" s="6" t="s">
        <v>9</v>
      </c>
      <c r="C19" s="14">
        <v>9300</v>
      </c>
      <c r="D19" s="4">
        <f>IF(C19&lt;14999,1,0)</f>
        <v>1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</row>
    <row r="20" spans="2:15" ht="16.5" x14ac:dyDescent="0.3">
      <c r="B20" s="6" t="s">
        <v>6</v>
      </c>
      <c r="C20" s="15">
        <v>450</v>
      </c>
      <c r="D20" s="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2:15" ht="16.5" x14ac:dyDescent="0.3">
      <c r="B21" s="6" t="s">
        <v>7</v>
      </c>
      <c r="C21" s="15">
        <v>260</v>
      </c>
      <c r="D21" s="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2:15" x14ac:dyDescent="0.25">
      <c r="B22" s="10"/>
      <c r="C22" s="11"/>
      <c r="D22" s="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2:15" ht="15.75" thickBot="1" x14ac:dyDescent="0.3">
      <c r="B23" s="12" t="s">
        <v>0</v>
      </c>
      <c r="C23" s="18">
        <f>(EXP(-0.009*C18+(6.335*C18/C20)+(-155.504*D19/C20))/(EXP(-0.009*C18+(6.335*C18/C21)+(-155.504*D19/C21))))</f>
        <v>0.81024837343775091</v>
      </c>
      <c r="D23" s="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2:15" x14ac:dyDescent="0.25">
      <c r="B24" s="32"/>
      <c r="C24" s="33"/>
      <c r="D24" s="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2:15" x14ac:dyDescent="0.25">
      <c r="B25" s="32"/>
      <c r="C25" s="33"/>
      <c r="D25" s="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2:15" x14ac:dyDescent="0.25">
      <c r="B26" s="32"/>
      <c r="C26" s="33"/>
      <c r="D26" s="1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</row>
    <row r="27" spans="2:15" ht="15.75" thickBot="1" x14ac:dyDescent="0.3">
      <c r="B27" s="39"/>
      <c r="C27" s="37"/>
      <c r="D27" s="2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/>
    </row>
  </sheetData>
  <sheetProtection password="DE75" sheet="1" objects="1" scenarios="1"/>
  <pageMargins left="0.25" right="0.25" top="0.75" bottom="0.75" header="0.3" footer="0.3"/>
  <pageSetup scale="9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5F55E-FC08-4B44-B50C-2E28CD2999F8}">
  <sheetPr>
    <tabColor rgb="FF00B0F0"/>
  </sheetPr>
  <dimension ref="B1:K20"/>
  <sheetViews>
    <sheetView workbookViewId="0">
      <selection activeCell="N5" sqref="N5"/>
    </sheetView>
  </sheetViews>
  <sheetFormatPr defaultRowHeight="15" x14ac:dyDescent="0.25"/>
  <cols>
    <col min="1" max="1" width="2.28515625" customWidth="1"/>
    <col min="2" max="2" width="13.5703125" customWidth="1"/>
    <col min="3" max="3" width="12.85546875" customWidth="1"/>
    <col min="5" max="5" width="7.5703125" customWidth="1"/>
  </cols>
  <sheetData>
    <row r="1" spans="2:11" ht="9.75" customHeight="1" thickBot="1" x14ac:dyDescent="0.3"/>
    <row r="2" spans="2:11" ht="66" customHeight="1" thickBot="1" x14ac:dyDescent="0.5">
      <c r="B2" s="75" t="s">
        <v>34</v>
      </c>
      <c r="C2" s="76"/>
      <c r="D2" s="69"/>
      <c r="E2" s="79" t="s">
        <v>38</v>
      </c>
      <c r="F2" s="79"/>
      <c r="G2" s="79"/>
      <c r="H2" s="79"/>
      <c r="I2" s="69"/>
      <c r="J2" s="69"/>
      <c r="K2" s="70"/>
    </row>
    <row r="3" spans="2:11" ht="38.25" customHeight="1" x14ac:dyDescent="0.35">
      <c r="B3" s="63" t="s">
        <v>33</v>
      </c>
      <c r="C3" s="64" t="s">
        <v>32</v>
      </c>
      <c r="D3" s="71"/>
      <c r="E3" s="47" t="s">
        <v>40</v>
      </c>
      <c r="F3" s="47"/>
      <c r="G3" s="47"/>
      <c r="H3" s="47"/>
      <c r="I3" s="47"/>
      <c r="J3" s="47"/>
      <c r="K3" s="53"/>
    </row>
    <row r="4" spans="2:11" ht="17.25" customHeight="1" x14ac:dyDescent="0.35">
      <c r="B4" s="61">
        <v>15</v>
      </c>
      <c r="C4" s="62">
        <v>170</v>
      </c>
      <c r="D4" s="47"/>
      <c r="E4" s="47" t="s">
        <v>39</v>
      </c>
      <c r="F4" s="47"/>
      <c r="G4" s="47"/>
      <c r="H4" s="47"/>
      <c r="I4" s="47"/>
      <c r="J4" s="47"/>
      <c r="K4" s="53"/>
    </row>
    <row r="5" spans="2:11" x14ac:dyDescent="0.25">
      <c r="B5" s="65">
        <f>B4+5</f>
        <v>20</v>
      </c>
      <c r="C5" s="66">
        <v>225</v>
      </c>
      <c r="D5" s="47"/>
      <c r="E5" s="47"/>
      <c r="F5" s="47"/>
      <c r="G5" s="47"/>
      <c r="H5" s="47"/>
      <c r="I5" s="47"/>
      <c r="J5" s="47"/>
      <c r="K5" s="53"/>
    </row>
    <row r="6" spans="2:11" ht="18" x14ac:dyDescent="0.35">
      <c r="B6" s="61">
        <f t="shared" ref="B6:B14" si="0">B5+5</f>
        <v>25</v>
      </c>
      <c r="C6" s="62">
        <v>280</v>
      </c>
      <c r="D6" s="47"/>
      <c r="E6" s="47" t="s">
        <v>45</v>
      </c>
      <c r="F6" s="72">
        <v>35</v>
      </c>
      <c r="G6" s="47" t="s">
        <v>42</v>
      </c>
      <c r="H6" s="47"/>
      <c r="I6" s="47"/>
      <c r="J6" s="47"/>
      <c r="K6" s="53"/>
    </row>
    <row r="7" spans="2:11" x14ac:dyDescent="0.25">
      <c r="B7" s="65">
        <f t="shared" si="0"/>
        <v>30</v>
      </c>
      <c r="C7" s="66">
        <v>335</v>
      </c>
      <c r="D7" s="47"/>
      <c r="E7" s="47"/>
      <c r="F7" s="47"/>
      <c r="G7" s="47"/>
      <c r="H7" s="47"/>
      <c r="I7" s="47"/>
      <c r="J7" s="47"/>
      <c r="K7" s="53"/>
    </row>
    <row r="8" spans="2:11" ht="18" x14ac:dyDescent="0.35">
      <c r="B8" s="61">
        <f t="shared" si="0"/>
        <v>35</v>
      </c>
      <c r="C8" s="62">
        <v>390</v>
      </c>
      <c r="D8" s="47"/>
      <c r="E8" s="47" t="s">
        <v>44</v>
      </c>
      <c r="F8" s="72">
        <v>7.5</v>
      </c>
      <c r="G8" s="47" t="s">
        <v>41</v>
      </c>
      <c r="H8" s="47"/>
      <c r="I8" s="47"/>
      <c r="J8" s="47"/>
      <c r="K8" s="53"/>
    </row>
    <row r="9" spans="2:11" x14ac:dyDescent="0.25">
      <c r="B9" s="65">
        <f t="shared" si="0"/>
        <v>40</v>
      </c>
      <c r="C9" s="66">
        <v>445</v>
      </c>
      <c r="D9" s="47"/>
      <c r="E9" s="47"/>
      <c r="F9" s="47"/>
      <c r="G9" s="47"/>
      <c r="H9" s="47"/>
      <c r="I9" s="47"/>
      <c r="J9" s="47"/>
      <c r="K9" s="53"/>
    </row>
    <row r="10" spans="2:11" x14ac:dyDescent="0.25">
      <c r="B10" s="61">
        <f t="shared" si="0"/>
        <v>45</v>
      </c>
      <c r="C10" s="62">
        <v>500</v>
      </c>
      <c r="D10" s="47"/>
      <c r="E10" s="47" t="s">
        <v>37</v>
      </c>
      <c r="F10" s="73">
        <f>1.47*F6*F8</f>
        <v>385.87499999999994</v>
      </c>
      <c r="G10" s="47" t="s">
        <v>43</v>
      </c>
      <c r="H10" s="47"/>
      <c r="I10" s="47"/>
      <c r="J10" s="47"/>
      <c r="K10" s="53"/>
    </row>
    <row r="11" spans="2:11" x14ac:dyDescent="0.25">
      <c r="B11" s="65">
        <f t="shared" si="0"/>
        <v>50</v>
      </c>
      <c r="C11" s="66">
        <v>555</v>
      </c>
      <c r="D11" s="47"/>
      <c r="E11" s="47"/>
      <c r="F11" s="47"/>
      <c r="G11" s="47"/>
      <c r="H11" s="47"/>
      <c r="I11" s="47"/>
      <c r="J11" s="47"/>
      <c r="K11" s="53"/>
    </row>
    <row r="12" spans="2:11" x14ac:dyDescent="0.25">
      <c r="B12" s="61">
        <f t="shared" si="0"/>
        <v>55</v>
      </c>
      <c r="C12" s="62">
        <v>610</v>
      </c>
      <c r="D12" s="47"/>
      <c r="E12" s="47"/>
      <c r="F12" s="47"/>
      <c r="G12" s="47"/>
      <c r="H12" s="47"/>
      <c r="I12" s="47"/>
      <c r="J12" s="47"/>
      <c r="K12" s="53"/>
    </row>
    <row r="13" spans="2:11" x14ac:dyDescent="0.25">
      <c r="B13" s="65">
        <f t="shared" si="0"/>
        <v>60</v>
      </c>
      <c r="C13" s="66">
        <v>665</v>
      </c>
      <c r="D13" s="47"/>
      <c r="E13" s="47"/>
      <c r="F13" s="47"/>
      <c r="G13" s="47"/>
      <c r="H13" s="47"/>
      <c r="I13" s="47"/>
      <c r="J13" s="47"/>
      <c r="K13" s="53"/>
    </row>
    <row r="14" spans="2:11" x14ac:dyDescent="0.25">
      <c r="B14" s="61">
        <f t="shared" si="0"/>
        <v>65</v>
      </c>
      <c r="C14" s="62">
        <v>720</v>
      </c>
      <c r="D14" s="47"/>
      <c r="E14" s="47"/>
      <c r="F14" s="47"/>
      <c r="G14" s="47"/>
      <c r="H14" s="47"/>
      <c r="I14" s="47"/>
      <c r="J14" s="47"/>
      <c r="K14" s="53"/>
    </row>
    <row r="15" spans="2:11" x14ac:dyDescent="0.25">
      <c r="B15" s="65">
        <f t="shared" ref="B15:B16" si="1">B14+5</f>
        <v>70</v>
      </c>
      <c r="C15" s="66">
        <v>775</v>
      </c>
      <c r="D15" s="47"/>
      <c r="E15" s="47"/>
      <c r="F15" s="47"/>
      <c r="G15" s="47"/>
      <c r="H15" s="47"/>
      <c r="I15" s="47"/>
      <c r="J15" s="47"/>
      <c r="K15" s="53"/>
    </row>
    <row r="16" spans="2:11" x14ac:dyDescent="0.25">
      <c r="B16" s="61">
        <f t="shared" si="1"/>
        <v>75</v>
      </c>
      <c r="C16" s="62">
        <v>830</v>
      </c>
      <c r="D16" s="47"/>
      <c r="E16" s="47"/>
      <c r="F16" s="47"/>
      <c r="G16" s="47"/>
      <c r="H16" s="47"/>
      <c r="I16" s="47"/>
      <c r="J16" s="47"/>
      <c r="K16" s="53"/>
    </row>
    <row r="17" spans="2:11" ht="15.75" thickBot="1" x14ac:dyDescent="0.3">
      <c r="B17" s="67">
        <f t="shared" ref="B17" si="2">B16+5</f>
        <v>80</v>
      </c>
      <c r="C17" s="68">
        <v>885</v>
      </c>
      <c r="D17" s="47"/>
      <c r="E17" s="47"/>
      <c r="F17" s="47"/>
      <c r="G17" s="47"/>
      <c r="H17" s="47"/>
      <c r="I17" s="47"/>
      <c r="J17" s="47"/>
      <c r="K17" s="53"/>
    </row>
    <row r="18" spans="2:11" x14ac:dyDescent="0.25">
      <c r="B18" s="74" t="s">
        <v>35</v>
      </c>
      <c r="C18" s="47"/>
      <c r="D18" s="47"/>
      <c r="E18" s="47"/>
      <c r="F18" s="47"/>
      <c r="G18" s="47"/>
      <c r="H18" s="47"/>
      <c r="I18" s="47"/>
      <c r="J18" s="47"/>
      <c r="K18" s="53"/>
    </row>
    <row r="19" spans="2:11" x14ac:dyDescent="0.25">
      <c r="B19" s="51" t="s">
        <v>47</v>
      </c>
      <c r="C19" s="47"/>
      <c r="D19" s="47"/>
      <c r="E19" s="47"/>
      <c r="F19" s="47"/>
      <c r="G19" s="47"/>
      <c r="H19" s="47"/>
      <c r="I19" s="47"/>
      <c r="J19" s="47"/>
      <c r="K19" s="53"/>
    </row>
    <row r="20" spans="2:11" ht="30" customHeight="1" thickBot="1" x14ac:dyDescent="0.3">
      <c r="B20" s="77" t="s">
        <v>36</v>
      </c>
      <c r="C20" s="78"/>
      <c r="D20" s="78"/>
      <c r="E20" s="78"/>
      <c r="F20" s="78"/>
      <c r="G20" s="78"/>
      <c r="H20" s="78"/>
      <c r="I20" s="78"/>
      <c r="J20" s="57"/>
      <c r="K20" s="58"/>
    </row>
  </sheetData>
  <sheetProtection password="DE75" sheet="1" objects="1" scenarios="1"/>
  <mergeCells count="3">
    <mergeCell ref="B2:C2"/>
    <mergeCell ref="B20:I20"/>
    <mergeCell ref="E2:H2"/>
  </mergeCells>
  <dataValidations count="2">
    <dataValidation type="list" allowBlank="1" showInputMessage="1" showErrorMessage="1" sqref="F6" xr:uid="{70314735-DE42-43A1-B1BE-D0771EAF5ED3}">
      <formula1>"10, 15, 20, 25, 30, 35, 40, 45, 50, 55, 60, 65, 70, 75, 80, _"</formula1>
    </dataValidation>
    <dataValidation type="list" allowBlank="1" showInputMessage="1" showErrorMessage="1" sqref="F8" xr:uid="{4003D728-BAC9-4103-9CC0-D651BBE92ADD}">
      <formula1>"7.5, 9.5, 11.5, _"</formula1>
    </dataValidation>
  </dataValidations>
  <pageMargins left="0.25" right="0.25" top="0.75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06EE5-0760-4AB7-AC1B-691A0295BB74}">
  <sheetPr>
    <tabColor rgb="FFFFFF00"/>
  </sheetPr>
  <dimension ref="A1:K17"/>
  <sheetViews>
    <sheetView workbookViewId="0">
      <selection activeCell="D18" sqref="D18"/>
    </sheetView>
  </sheetViews>
  <sheetFormatPr defaultRowHeight="15" x14ac:dyDescent="0.25"/>
  <cols>
    <col min="8" max="8" width="5.7109375" bestFit="1" customWidth="1"/>
  </cols>
  <sheetData>
    <row r="1" spans="1:11" ht="39.75" customHeight="1" x14ac:dyDescent="0.3">
      <c r="A1" s="89" t="s">
        <v>46</v>
      </c>
      <c r="B1" s="90"/>
      <c r="C1" s="90"/>
      <c r="D1" s="90"/>
      <c r="E1" s="90"/>
      <c r="F1" s="90"/>
      <c r="G1" s="90"/>
      <c r="H1" s="91"/>
      <c r="I1" s="44"/>
      <c r="J1" s="44"/>
      <c r="K1" s="45"/>
    </row>
    <row r="2" spans="1:11" ht="17.25" x14ac:dyDescent="0.25">
      <c r="A2" s="80" t="s">
        <v>12</v>
      </c>
      <c r="B2" s="81" t="s">
        <v>13</v>
      </c>
      <c r="C2" s="46" t="s">
        <v>14</v>
      </c>
      <c r="D2" s="47"/>
      <c r="E2" s="48" t="s">
        <v>15</v>
      </c>
      <c r="F2" s="28">
        <v>2.5</v>
      </c>
      <c r="G2" s="47" t="s">
        <v>16</v>
      </c>
      <c r="H2" s="47"/>
      <c r="I2" s="47"/>
      <c r="J2" s="47"/>
      <c r="K2" s="53"/>
    </row>
    <row r="3" spans="1:11" x14ac:dyDescent="0.25">
      <c r="A3" s="80"/>
      <c r="B3" s="81"/>
      <c r="C3" s="48" t="s">
        <v>17</v>
      </c>
      <c r="D3" s="47"/>
      <c r="E3" s="48" t="s">
        <v>18</v>
      </c>
      <c r="F3" s="20">
        <v>45</v>
      </c>
      <c r="G3" s="47" t="s">
        <v>19</v>
      </c>
      <c r="H3" s="47"/>
      <c r="I3" s="47"/>
      <c r="J3" s="47"/>
      <c r="K3" s="53"/>
    </row>
    <row r="4" spans="1:11" ht="17.25" x14ac:dyDescent="0.25">
      <c r="A4" s="49" t="s">
        <v>20</v>
      </c>
      <c r="B4" s="47"/>
      <c r="C4" s="47"/>
      <c r="D4" s="47"/>
      <c r="E4" s="48" t="s">
        <v>21</v>
      </c>
      <c r="F4" s="19">
        <v>11.2</v>
      </c>
      <c r="G4" s="47" t="s">
        <v>22</v>
      </c>
      <c r="H4" s="47"/>
      <c r="I4" s="47"/>
      <c r="J4" s="47"/>
      <c r="K4" s="53"/>
    </row>
    <row r="5" spans="1:11" x14ac:dyDescent="0.25">
      <c r="A5" s="50" t="s">
        <v>12</v>
      </c>
      <c r="B5" s="21">
        <f>ROUNDUP(1.47*F3*F2+((F3^2)/(30*F7)),3)</f>
        <v>371.27699999999999</v>
      </c>
      <c r="C5" s="52" t="s">
        <v>23</v>
      </c>
      <c r="D5" s="47"/>
      <c r="E5" s="48" t="s">
        <v>24</v>
      </c>
      <c r="F5" s="20">
        <v>-2</v>
      </c>
      <c r="G5" s="47" t="s">
        <v>25</v>
      </c>
      <c r="H5" s="22">
        <f>F5/100</f>
        <v>-0.02</v>
      </c>
      <c r="I5" s="47" t="s">
        <v>26</v>
      </c>
      <c r="J5" s="47"/>
      <c r="K5" s="53"/>
    </row>
    <row r="6" spans="1:11" ht="17.25" x14ac:dyDescent="0.25">
      <c r="A6" s="51"/>
      <c r="B6" s="47"/>
      <c r="C6" s="47"/>
      <c r="D6" s="47"/>
      <c r="E6" s="48" t="s">
        <v>27</v>
      </c>
      <c r="F6" s="23">
        <f>F4/32.2</f>
        <v>0.34782608695652167</v>
      </c>
      <c r="G6" s="47" t="s">
        <v>22</v>
      </c>
      <c r="H6" s="47"/>
      <c r="I6" s="47"/>
      <c r="J6" s="47"/>
      <c r="K6" s="53"/>
    </row>
    <row r="7" spans="1:11" x14ac:dyDescent="0.25">
      <c r="A7" s="51"/>
      <c r="B7" s="47"/>
      <c r="C7" s="47"/>
      <c r="D7" s="47"/>
      <c r="E7" s="48" t="s">
        <v>28</v>
      </c>
      <c r="F7" s="23">
        <f>F6+H5</f>
        <v>0.32782608695652166</v>
      </c>
      <c r="G7" s="47"/>
      <c r="H7" s="47"/>
      <c r="I7" s="47"/>
      <c r="J7" s="47"/>
      <c r="K7" s="53"/>
    </row>
    <row r="8" spans="1:11" x14ac:dyDescent="0.25">
      <c r="A8" s="51"/>
      <c r="B8" s="47"/>
      <c r="C8" s="47"/>
      <c r="D8" s="47"/>
      <c r="E8" s="47"/>
      <c r="F8" s="47"/>
      <c r="G8" s="47"/>
      <c r="H8" s="47"/>
      <c r="I8" s="47"/>
      <c r="J8" s="47"/>
      <c r="K8" s="53"/>
    </row>
    <row r="9" spans="1:11" x14ac:dyDescent="0.25">
      <c r="A9" s="24" t="s">
        <v>29</v>
      </c>
      <c r="B9" s="25"/>
      <c r="C9" s="59"/>
      <c r="D9" s="59"/>
      <c r="E9" s="59"/>
      <c r="F9" s="59"/>
      <c r="G9" s="59"/>
      <c r="H9" s="59"/>
      <c r="I9" s="60"/>
      <c r="J9" s="47"/>
      <c r="K9" s="53"/>
    </row>
    <row r="10" spans="1:11" x14ac:dyDescent="0.25">
      <c r="A10" s="26"/>
      <c r="B10" s="82" t="s">
        <v>30</v>
      </c>
      <c r="C10" s="83"/>
      <c r="D10" s="83"/>
      <c r="E10" s="83"/>
      <c r="F10" s="83"/>
      <c r="G10" s="83"/>
      <c r="H10" s="83"/>
      <c r="I10" s="84"/>
      <c r="J10" s="47"/>
      <c r="K10" s="53"/>
    </row>
    <row r="11" spans="1:11" x14ac:dyDescent="0.25">
      <c r="A11" s="54" t="s">
        <v>31</v>
      </c>
      <c r="B11" s="85"/>
      <c r="C11" s="85"/>
      <c r="D11" s="85"/>
      <c r="E11" s="85"/>
      <c r="F11" s="85"/>
      <c r="G11" s="85"/>
      <c r="H11" s="85"/>
      <c r="I11" s="86"/>
      <c r="J11" s="47"/>
      <c r="K11" s="53"/>
    </row>
    <row r="12" spans="1:11" x14ac:dyDescent="0.25">
      <c r="A12" s="55"/>
      <c r="B12" s="85"/>
      <c r="C12" s="85"/>
      <c r="D12" s="85"/>
      <c r="E12" s="85"/>
      <c r="F12" s="85"/>
      <c r="G12" s="85"/>
      <c r="H12" s="85"/>
      <c r="I12" s="86"/>
      <c r="J12" s="47"/>
      <c r="K12" s="53"/>
    </row>
    <row r="13" spans="1:11" x14ac:dyDescent="0.25">
      <c r="A13" s="55"/>
      <c r="B13" s="85"/>
      <c r="C13" s="85"/>
      <c r="D13" s="85"/>
      <c r="E13" s="85"/>
      <c r="F13" s="85"/>
      <c r="G13" s="85"/>
      <c r="H13" s="85"/>
      <c r="I13" s="86"/>
      <c r="J13" s="47"/>
      <c r="K13" s="53"/>
    </row>
    <row r="14" spans="1:11" x14ac:dyDescent="0.25">
      <c r="A14" s="55"/>
      <c r="B14" s="85"/>
      <c r="C14" s="85"/>
      <c r="D14" s="85"/>
      <c r="E14" s="85"/>
      <c r="F14" s="85"/>
      <c r="G14" s="85"/>
      <c r="H14" s="85"/>
      <c r="I14" s="86"/>
      <c r="J14" s="47"/>
      <c r="K14" s="53"/>
    </row>
    <row r="15" spans="1:11" x14ac:dyDescent="0.25">
      <c r="A15" s="55"/>
      <c r="B15" s="85"/>
      <c r="C15" s="85"/>
      <c r="D15" s="85"/>
      <c r="E15" s="85"/>
      <c r="F15" s="85"/>
      <c r="G15" s="85"/>
      <c r="H15" s="85"/>
      <c r="I15" s="86"/>
      <c r="J15" s="47"/>
      <c r="K15" s="53"/>
    </row>
    <row r="16" spans="1:11" x14ac:dyDescent="0.25">
      <c r="A16" s="55"/>
      <c r="B16" s="85"/>
      <c r="C16" s="85"/>
      <c r="D16" s="85"/>
      <c r="E16" s="85"/>
      <c r="F16" s="85"/>
      <c r="G16" s="85"/>
      <c r="H16" s="85"/>
      <c r="I16" s="86"/>
      <c r="J16" s="47"/>
      <c r="K16" s="53"/>
    </row>
    <row r="17" spans="1:11" ht="15.75" thickBot="1" x14ac:dyDescent="0.3">
      <c r="A17" s="56"/>
      <c r="B17" s="87"/>
      <c r="C17" s="87"/>
      <c r="D17" s="87"/>
      <c r="E17" s="87"/>
      <c r="F17" s="87"/>
      <c r="G17" s="87"/>
      <c r="H17" s="87"/>
      <c r="I17" s="88"/>
      <c r="J17" s="57"/>
      <c r="K17" s="58"/>
    </row>
  </sheetData>
  <sheetProtection password="DE75" sheet="1" objects="1" scenarios="1"/>
  <mergeCells count="5">
    <mergeCell ref="A2:A3"/>
    <mergeCell ref="B2:B3"/>
    <mergeCell ref="B10:I10"/>
    <mergeCell ref="B11:I17"/>
    <mergeCell ref="A1:H1"/>
  </mergeCells>
  <pageMargins left="0.25" right="0.2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192371D88CD440B99AAEC4B5921139" ma:contentTypeVersion="1" ma:contentTypeDescription="Create a new document." ma:contentTypeScope="" ma:versionID="0d6ee03e5f9e2c3ceb13dd99690e7774">
  <xsd:schema xmlns:xsd="http://www.w3.org/2001/XMLSchema" xmlns:xs="http://www.w3.org/2001/XMLSchema" xmlns:p="http://schemas.microsoft.com/office/2006/metadata/properties" xmlns:ns1="http://schemas.microsoft.com/sharepoint/v3" xmlns:ns2="5b656afb-3c8d-4b34-a1c1-337981dce21b" targetNamespace="http://schemas.microsoft.com/office/2006/metadata/properties" ma:root="true" ma:fieldsID="9945467a0d5f085aa107d7cd64bac1d4" ns1:_="" ns2:_="">
    <xsd:import namespace="http://schemas.microsoft.com/sharepoint/v3"/>
    <xsd:import namespace="5b656afb-3c8d-4b34-a1c1-337981dce21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56afb-3c8d-4b34-a1c1-337981dce2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A625C4-107D-4724-8AB6-BA5F7E7310C7}"/>
</file>

<file path=customXml/itemProps2.xml><?xml version="1.0" encoding="utf-8"?>
<ds:datastoreItem xmlns:ds="http://schemas.openxmlformats.org/officeDocument/2006/customXml" ds:itemID="{4AC73D59-95BF-4662-B602-FDE118B02D1F}"/>
</file>

<file path=customXml/itemProps3.xml><?xml version="1.0" encoding="utf-8"?>
<ds:datastoreItem xmlns:ds="http://schemas.openxmlformats.org/officeDocument/2006/customXml" ds:itemID="{F774918F-6005-4FB0-9DE6-7336262302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ISD Calcs</vt:lpstr>
      <vt:lpstr>AASHTO ISD Minimums</vt:lpstr>
      <vt:lpstr>AASHTO Minimum Design SSD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jhershock</dc:creator>
  <cp:lastModifiedBy>jhershock</cp:lastModifiedBy>
  <dcterms:created xsi:type="dcterms:W3CDTF">2019-10-16T13:10:47Z</dcterms:created>
  <dcterms:modified xsi:type="dcterms:W3CDTF">2019-10-21T12:03:34Z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0x010100BC192371D88CD440B99AAEC4B5921139</vt:lpwstr>
  </property>
  <property fmtid="{D5CDD505-2E9C-101B-9397-08002B2CF9AE}" pid="3" name="Order">
    <vt:r8>10400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